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showInkAnnotation="0" defaultThemeVersion="124226"/>
  <xr:revisionPtr revIDLastSave="0" documentId="13_ncr:1_{DE87F730-6F5F-4A5E-95D5-C3AB2AECD110}" xr6:coauthVersionLast="36" xr6:coauthVersionMax="36" xr10:uidLastSave="{00000000-0000-0000-0000-000000000000}"/>
  <bookViews>
    <workbookView xWindow="0" yWindow="0" windowWidth="23040" windowHeight="8964" tabRatio="653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</sheets>
  <definedNames>
    <definedName name="_xlnm.Print_Area" localSheetId="0">経費支出管理表!$A$1:$H$32</definedName>
    <definedName name="_xlnm.Print_Area" localSheetId="1">別紙３支出内訳書!$A$1:$J$35</definedName>
  </definedNames>
  <calcPr calcId="191029"/>
</workbook>
</file>

<file path=xl/calcChain.xml><?xml version="1.0" encoding="utf-8"?>
<calcChain xmlns="http://schemas.openxmlformats.org/spreadsheetml/2006/main">
  <c r="J22" i="11" l="1"/>
  <c r="E31" i="10"/>
  <c r="E26" i="10"/>
  <c r="H3" i="11"/>
  <c r="A1" i="21" l="1"/>
  <c r="G4" i="10" l="1"/>
  <c r="G3" i="10"/>
  <c r="E27" i="10"/>
  <c r="B1" i="21" l="1"/>
  <c r="E3" i="11"/>
  <c r="K1" i="10"/>
  <c r="E10" i="10" l="1"/>
  <c r="E8" i="10"/>
  <c r="G20" i="11" l="1"/>
  <c r="E17" i="10" l="1"/>
  <c r="E11" i="10"/>
  <c r="E9" i="10"/>
  <c r="E12" i="10"/>
  <c r="E13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N33" i="10" s="1"/>
  <c r="M1" i="10"/>
  <c r="H20" i="11"/>
  <c r="H21" i="11"/>
  <c r="H10" i="11"/>
  <c r="H22" i="11" l="1"/>
  <c r="E20" i="10" l="1"/>
  <c r="G3" i="11" l="1"/>
  <c r="F16" i="11" s="1"/>
  <c r="H39" i="11"/>
  <c r="H40" i="11" s="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G14" i="11" s="1"/>
  <c r="I14" i="11" s="1"/>
  <c r="H16" i="11"/>
  <c r="H17" i="11"/>
  <c r="K34" i="10"/>
  <c r="L24" i="10" l="1"/>
  <c r="H18" i="11"/>
  <c r="H12" i="11"/>
  <c r="I12" i="11"/>
  <c r="H13" i="11"/>
  <c r="I17" i="11" l="1"/>
  <c r="I16" i="11"/>
  <c r="I20" i="11" s="1"/>
  <c r="H14" i="11"/>
  <c r="I18" i="11" s="1"/>
  <c r="L25" i="10" l="1"/>
  <c r="I22" i="11"/>
  <c r="N12" i="11"/>
  <c r="G31" i="11" s="1"/>
  <c r="G29" i="11"/>
  <c r="P24" i="10" s="1"/>
  <c r="P16" i="11"/>
  <c r="P12" i="11" s="1"/>
  <c r="P20" i="11" s="1"/>
  <c r="L20" i="11"/>
  <c r="L16" i="11"/>
  <c r="L12" i="11"/>
  <c r="I31" i="11"/>
  <c r="E47" i="11" l="1"/>
  <c r="J20" i="11"/>
  <c r="E28" i="10" s="1"/>
  <c r="E30" i="10" s="1"/>
  <c r="I29" i="11"/>
  <c r="I33" i="11" s="1"/>
  <c r="N16" i="11"/>
  <c r="G33" i="11" s="1"/>
  <c r="H42" i="11" s="1"/>
  <c r="E25" i="10" s="1"/>
  <c r="M16" i="11"/>
  <c r="E34" i="11" l="1"/>
  <c r="K31" i="10" s="1"/>
  <c r="I40" i="11"/>
  <c r="J40" i="11" s="1"/>
  <c r="M25" i="10" s="1"/>
  <c r="I42" i="11"/>
  <c r="J42" i="11" s="1"/>
  <c r="M31" i="10" s="1"/>
  <c r="J26" i="10"/>
  <c r="N24" i="10"/>
  <c r="L30" i="10" s="1"/>
  <c r="E29" i="11"/>
  <c r="K24" i="10" s="1"/>
  <c r="N20" i="11"/>
  <c r="E31" i="11"/>
  <c r="K25" i="10" s="1"/>
  <c r="D31" i="11" l="1"/>
  <c r="E37" i="11"/>
  <c r="E38" i="11" s="1"/>
  <c r="L33" i="10"/>
  <c r="E33" i="11" l="1"/>
  <c r="K3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sharedStrings.xml><?xml version="1.0" encoding="utf-8"?>
<sst xmlns="http://schemas.openxmlformats.org/spreadsheetml/2006/main" count="151" uniqueCount="124">
  <si>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</si>
  <si>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</si>
  <si>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</si>
  <si>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</si>
  <si>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</si>
  <si>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</si>
  <si>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</si>
  <si>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</si>
  <si>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</si>
  <si>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</si>
  <si>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</si>
  <si>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</si>
  <si>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</si>
  <si>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</si>
  <si>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</si>
  <si>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</si>
  <si>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</si>
  <si>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</si>
  <si>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</si>
  <si>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</si>
  <si>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</si>
  <si>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</si>
  <si>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</si>
  <si>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</si>
  <si>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</si>
  <si>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</si>
  <si>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</si>
  <si>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</si>
  <si>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</si>
  <si>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</si>
  <si>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</si>
  <si>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</si>
  <si>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</si>
  <si>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</si>
  <si>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</si>
  <si>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</si>
  <si>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</si>
  <si>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</si>
  <si>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</si>
  <si>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</si>
  <si>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</si>
  <si>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</si>
  <si>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</si>
  <si>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</si>
  <si>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</si>
  <si>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</si>
  <si>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</si>
  <si>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</si>
  <si>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</si>
  <si>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</si>
  <si>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</si>
  <si>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</si>
  <si>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</si>
  <si>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</si>
  <si>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</si>
  <si>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</si>
  <si>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</si>
  <si>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3"/>
  </si>
  <si>
    <t>経費内比率</t>
    <rPh sb="0" eb="2">
      <t>ケイヒ</t>
    </rPh>
    <rPh sb="2" eb="3">
      <t>ナイ</t>
    </rPh>
    <rPh sb="3" eb="5">
      <t>ヒリツ</t>
    </rPh>
    <phoneticPr fontId="23"/>
  </si>
  <si>
    <t>～</t>
    <phoneticPr fontId="23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</si>
  <si>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3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</si>
  <si>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3"/>
  </si>
  <si>
    <t>（d）が（f）の1/4以内であるか</t>
    <phoneticPr fontId="23"/>
  </si>
  <si>
    <t>計算</t>
    <rPh sb="0" eb="2">
      <t>ケイサン</t>
    </rPh>
    <phoneticPr fontId="23"/>
  </si>
  <si>
    <t>計算方法シートの</t>
    <phoneticPr fontId="23"/>
  </si>
  <si>
    <t>可変</t>
    <rPh sb="0" eb="2">
      <t>カヘン</t>
    </rPh>
    <phoneticPr fontId="23"/>
  </si>
  <si>
    <t>補助率</t>
    <rPh sb="0" eb="3">
      <t>ホジョリツ</t>
    </rPh>
    <phoneticPr fontId="23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</si>
  <si>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3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</si>
  <si>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3"/>
  </si>
  <si>
    <t>補助率文言</t>
    <rPh sb="0" eb="3">
      <t>ホジョリツ</t>
    </rPh>
    <rPh sb="3" eb="5">
      <t>モンゴン</t>
    </rPh>
    <phoneticPr fontId="23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</si>
  <si>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3"/>
  </si>
  <si>
    <t>Webの申請額が最大</t>
    <rPh sb="8" eb="10">
      <t>サイダイ</t>
    </rPh>
    <phoneticPr fontId="23"/>
  </si>
  <si>
    <t>Web以外
(下段端数)</t>
    <rPh sb="3" eb="5">
      <t>イガイ</t>
    </rPh>
    <rPh sb="7" eb="9">
      <t>カダン</t>
    </rPh>
    <rPh sb="9" eb="11">
      <t>ハスウ</t>
    </rPh>
    <phoneticPr fontId="23"/>
  </si>
  <si>
    <t>a経費</t>
    <rPh sb="1" eb="3">
      <t>ケイヒ</t>
    </rPh>
    <phoneticPr fontId="23"/>
  </si>
  <si>
    <t>b.補助額の最大値</t>
    <rPh sb="2" eb="4">
      <t>ホジョ</t>
    </rPh>
    <rPh sb="4" eb="5">
      <t>ガク</t>
    </rPh>
    <rPh sb="6" eb="9">
      <t>サイダイチ</t>
    </rPh>
    <phoneticPr fontId="23"/>
  </si>
  <si>
    <t>b.Web以外の申請額</t>
    <rPh sb="5" eb="7">
      <t>イガイ</t>
    </rPh>
    <rPh sb="8" eb="10">
      <t>シンセイ</t>
    </rPh>
    <rPh sb="10" eb="11">
      <t>ガク</t>
    </rPh>
    <phoneticPr fontId="23"/>
  </si>
  <si>
    <t>Web
(下段端数)</t>
    <phoneticPr fontId="23"/>
  </si>
  <si>
    <t>c経費</t>
    <rPh sb="1" eb="3">
      <t>ケイヒ</t>
    </rPh>
    <phoneticPr fontId="23"/>
  </si>
  <si>
    <t>d.補助額の最大値</t>
    <rPh sb="2" eb="4">
      <t>ホジョ</t>
    </rPh>
    <rPh sb="4" eb="5">
      <t>ガク</t>
    </rPh>
    <phoneticPr fontId="23"/>
  </si>
  <si>
    <t>d.Webの申請額</t>
    <phoneticPr fontId="23"/>
  </si>
  <si>
    <t>最大補助額</t>
    <rPh sb="0" eb="2">
      <t>サイダイ</t>
    </rPh>
    <rPh sb="2" eb="4">
      <t>ホジョ</t>
    </rPh>
    <rPh sb="4" eb="5">
      <t>ガク</t>
    </rPh>
    <phoneticPr fontId="23"/>
  </si>
  <si>
    <t>f/4</t>
    <phoneticPr fontId="23"/>
  </si>
  <si>
    <t>b+dの単純合計</t>
    <rPh sb="4" eb="6">
      <t>タンジュン</t>
    </rPh>
    <rPh sb="6" eb="8">
      <t>ゴウケイ</t>
    </rPh>
    <phoneticPr fontId="23"/>
  </si>
  <si>
    <t>f.最終補助額</t>
    <rPh sb="2" eb="4">
      <t>サイシュウ</t>
    </rPh>
    <rPh sb="4" eb="6">
      <t>ホジョ</t>
    </rPh>
    <rPh sb="6" eb="7">
      <t>ガク</t>
    </rPh>
    <phoneticPr fontId="23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</si>
  <si>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3"/>
  </si>
  <si>
    <t>計算結果(表示用)</t>
    <rPh sb="0" eb="2">
      <t>ケイサン</t>
    </rPh>
    <rPh sb="2" eb="4">
      <t>ケッカ</t>
    </rPh>
    <rPh sb="5" eb="8">
      <t>ヒョウジヨウ</t>
    </rPh>
    <phoneticPr fontId="23"/>
  </si>
  <si>
    <t>入力値</t>
    <rPh sb="0" eb="2">
      <t>ニュウリョク</t>
    </rPh>
    <rPh sb="2" eb="3">
      <t>チ</t>
    </rPh>
    <phoneticPr fontId="23"/>
  </si>
  <si>
    <t>上限補助額</t>
    <rPh sb="0" eb="2">
      <t>ジョウゲン</t>
    </rPh>
    <rPh sb="2" eb="4">
      <t>ホジョ</t>
    </rPh>
    <rPh sb="4" eb="5">
      <t>ガク</t>
    </rPh>
    <phoneticPr fontId="23"/>
  </si>
  <si>
    <t>F37</t>
    <phoneticPr fontId="23"/>
  </si>
  <si>
    <t>(a)以外経費</t>
    <rPh sb="3" eb="5">
      <t>イガイ</t>
    </rPh>
    <rPh sb="5" eb="7">
      <t>ケイヒ</t>
    </rPh>
    <phoneticPr fontId="23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</si>
  <si>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3"/>
  </si>
  <si>
    <t>編集</t>
    <rPh sb="0" eb="2">
      <t>ヘンシュウ</t>
    </rPh>
    <phoneticPr fontId="23"/>
  </si>
  <si>
    <t>F38</t>
    <phoneticPr fontId="23"/>
  </si>
  <si>
    <t>(b)以外補助額</t>
    <rPh sb="3" eb="5">
      <t>イガイ</t>
    </rPh>
    <rPh sb="5" eb="7">
      <t>ホジョ</t>
    </rPh>
    <rPh sb="7" eb="8">
      <t>ガク</t>
    </rPh>
    <phoneticPr fontId="23"/>
  </si>
  <si>
    <t>補助率</t>
    <rPh sb="0" eb="2">
      <t>ホジョ</t>
    </rPh>
    <rPh sb="2" eb="3">
      <t>リツ</t>
    </rPh>
    <phoneticPr fontId="23"/>
  </si>
  <si>
    <t>F39</t>
  </si>
  <si>
    <t>(c)Web経費</t>
    <rPh sb="6" eb="8">
      <t>ケイヒ</t>
    </rPh>
    <phoneticPr fontId="23"/>
  </si>
  <si>
    <t>Web補助額/Web経費</t>
    <rPh sb="3" eb="5">
      <t>ホジョ</t>
    </rPh>
    <rPh sb="5" eb="6">
      <t>ガク</t>
    </rPh>
    <rPh sb="10" eb="12">
      <t>ケイヒ</t>
    </rPh>
    <phoneticPr fontId="23"/>
  </si>
  <si>
    <t>F40</t>
  </si>
  <si>
    <t>(d)Web補助額</t>
    <rPh sb="6" eb="8">
      <t>ホジョ</t>
    </rPh>
    <rPh sb="8" eb="9">
      <t>ガク</t>
    </rPh>
    <phoneticPr fontId="23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</si>
  <si>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</si>
  <si>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3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</si>
  <si>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3"/>
  </si>
  <si>
    <t>F42</t>
  </si>
  <si>
    <t>(f)補助額合計</t>
    <rPh sb="3" eb="5">
      <t>ホジョ</t>
    </rPh>
    <rPh sb="5" eb="6">
      <t>ガク</t>
    </rPh>
    <rPh sb="6" eb="8">
      <t>ゴウケイ</t>
    </rPh>
    <phoneticPr fontId="23"/>
  </si>
  <si>
    <t>コメント(表示用)</t>
    <rPh sb="5" eb="8">
      <t>ヒョウジヨウ</t>
    </rPh>
    <phoneticPr fontId="23"/>
  </si>
  <si>
    <t>１円加算</t>
    <rPh sb="1" eb="2">
      <t>エン</t>
    </rPh>
    <rPh sb="2" eb="4">
      <t>カサン</t>
    </rPh>
    <phoneticPr fontId="23"/>
  </si>
  <si>
    <t>以外０円</t>
    <rPh sb="0" eb="2">
      <t>イガイ</t>
    </rPh>
    <rPh sb="3" eb="4">
      <t>エン</t>
    </rPh>
    <phoneticPr fontId="23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</si>
  <si>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3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</si>
  <si>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</si>
  <si>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3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</si>
  <si>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</si>
  <si>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3"/>
  </si>
  <si>
    <t>Web経費</t>
    <rPh sb="3" eb="5">
      <t>ケイヒ</t>
    </rPh>
    <phoneticPr fontId="23"/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</si>
  <si>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</si>
  <si>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</si>
  <si>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</si>
  <si>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</si>
  <si>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申請類型を選択してください</t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</si>
  <si>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</si>
  <si>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</si>
  <si>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</si>
  <si>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はい</t>
  </si>
  <si>
    <t>＊交付決定通知の左上に記した　６ケタの番号を記入してください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</si>
</sst>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#,###&quot;円&quot;"/>
    <numFmt numFmtId="183" formatCode="0_ "/>
    <numFmt numFmtId="184" formatCode="[$-F800]dddd\,\ mmmm\ dd\,\ yyyy"/>
    <numFmt numFmtId="185" formatCode="yyyy/m/d;@"/>
    <numFmt numFmtId="186" formatCode="#,##0_ ;[Red]\-#,##0\ 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0" fontId="11" fillId="0" borderId="42" xfId="0" applyFont="1" applyBorder="1" applyAlignment="1">
      <alignment horizontal="righ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6" fillId="5" borderId="39" xfId="0" applyNumberFormat="1" applyFont="1" applyFill="1" applyBorder="1" applyAlignment="1">
      <alignment horizontal="right" vertical="center"/>
    </xf>
    <xf numFmtId="177" fontId="27" fillId="5" borderId="0" xfId="0" applyNumberFormat="1" applyFont="1" applyFill="1" applyAlignment="1">
      <alignment horizontal="center" vertical="center"/>
    </xf>
    <xf numFmtId="0" fontId="28" fillId="5" borderId="0" xfId="0" applyFont="1" applyFill="1" applyProtection="1">
      <alignment vertical="center"/>
      <protection hidden="1"/>
    </xf>
    <xf numFmtId="38" fontId="25" fillId="6" borderId="39" xfId="5" applyFont="1" applyFill="1" applyBorder="1" applyAlignment="1" applyProtection="1">
      <alignment horizontal="center" vertical="center"/>
      <protection hidden="1"/>
    </xf>
    <xf numFmtId="38" fontId="25" fillId="6" borderId="0" xfId="5" applyFont="1" applyFill="1" applyBorder="1" applyAlignment="1" applyProtection="1">
      <alignment horizontal="center" vertical="center"/>
      <protection hidden="1"/>
    </xf>
    <xf numFmtId="177" fontId="26" fillId="5" borderId="0" xfId="0" applyNumberFormat="1" applyFont="1" applyFill="1" applyAlignment="1" applyProtection="1">
      <alignment horizontal="right" vertical="center"/>
      <protection hidden="1"/>
    </xf>
    <xf numFmtId="177" fontId="27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top"/>
      <protection hidden="1"/>
    </xf>
    <xf numFmtId="38" fontId="25" fillId="6" borderId="30" xfId="5" applyFont="1" applyFill="1" applyBorder="1" applyAlignment="1" applyProtection="1">
      <alignment horizontal="center" vertical="center"/>
      <protection hidden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5" fillId="6" borderId="39" xfId="5" applyFont="1" applyFill="1" applyBorder="1" applyAlignment="1" applyProtection="1">
      <alignment horizontal="center" vertical="center"/>
    </xf>
    <xf numFmtId="176" fontId="25" fillId="6" borderId="0" xfId="5" applyNumberFormat="1" applyFont="1" applyFill="1" applyBorder="1" applyAlignment="1" applyProtection="1">
      <alignment horizontal="center" vertical="center"/>
    </xf>
    <xf numFmtId="38" fontId="25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9" fillId="0" borderId="60" xfId="0" applyNumberFormat="1" applyFont="1" applyBorder="1">
      <alignment vertical="center"/>
    </xf>
    <xf numFmtId="49" fontId="29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30" fillId="0" borderId="0" xfId="0" applyNumberFormat="1" applyFont="1">
      <alignment vertical="center"/>
    </xf>
    <xf numFmtId="0" fontId="31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32" fillId="0" borderId="39" xfId="0" applyNumberFormat="1" applyFont="1" applyBorder="1">
      <alignment vertical="center"/>
    </xf>
    <xf numFmtId="181" fontId="32" fillId="0" borderId="39" xfId="0" applyNumberFormat="1" applyFont="1" applyBorder="1">
      <alignment vertical="center"/>
    </xf>
    <xf numFmtId="178" fontId="24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4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5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4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6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33" fillId="0" borderId="39" xfId="0" applyFont="1" applyBorder="1" applyAlignment="1">
      <alignment horizontal="center" vertical="center" shrinkToFit="1"/>
    </xf>
    <xf numFmtId="177" fontId="34" fillId="5" borderId="39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182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0" applyFont="1">
      <alignment vertical="center"/>
    </xf>
    <xf numFmtId="184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5" fontId="2" fillId="2" borderId="20" xfId="4" applyNumberFormat="1" applyFill="1" applyBorder="1" applyAlignment="1" applyProtection="1">
      <alignment horizontal="center" vertical="center" wrapText="1"/>
      <protection locked="0"/>
    </xf>
    <xf numFmtId="185" fontId="2" fillId="2" borderId="21" xfId="4" applyNumberFormat="1" applyFill="1" applyBorder="1" applyAlignment="1" applyProtection="1">
      <alignment horizontal="center" vertical="center" wrapText="1"/>
      <protection locked="0"/>
    </xf>
    <xf numFmtId="185" fontId="2" fillId="2" borderId="22" xfId="4" applyNumberFormat="1" applyFill="1" applyBorder="1" applyAlignment="1" applyProtection="1">
      <alignment horizontal="center" vertical="center" wrapText="1"/>
      <protection locked="0"/>
    </xf>
    <xf numFmtId="185" fontId="2" fillId="2" borderId="10" xfId="4" applyNumberFormat="1" applyFill="1" applyBorder="1" applyAlignment="1" applyProtection="1">
      <alignment horizontal="center" vertical="center" wrapText="1"/>
      <protection locked="0"/>
    </xf>
    <xf numFmtId="185" fontId="2" fillId="2" borderId="14" xfId="4" applyNumberFormat="1" applyFill="1" applyBorder="1" applyAlignment="1" applyProtection="1">
      <alignment horizontal="center" vertical="center" wrapText="1"/>
      <protection locked="0"/>
    </xf>
    <xf numFmtId="185" fontId="2" fillId="2" borderId="3" xfId="4" applyNumberFormat="1" applyFill="1" applyBorder="1" applyAlignment="1" applyProtection="1">
      <alignment horizontal="center" vertical="center" wrapText="1"/>
      <protection locked="0"/>
    </xf>
    <xf numFmtId="186" fontId="7" fillId="2" borderId="9" xfId="2" applyNumberFormat="1" applyFont="1" applyFill="1" applyBorder="1" applyAlignment="1" applyProtection="1">
      <alignment horizontal="right" vertical="center"/>
      <protection locked="0"/>
    </xf>
    <xf numFmtId="186" fontId="6" fillId="2" borderId="13" xfId="2" applyNumberFormat="1" applyFont="1" applyFill="1" applyBorder="1" applyAlignment="1" applyProtection="1">
      <alignment horizontal="right" vertical="center"/>
      <protection locked="0"/>
    </xf>
    <xf numFmtId="186" fontId="7" fillId="2" borderId="12" xfId="2" applyNumberFormat="1" applyFont="1" applyFill="1" applyBorder="1" applyAlignment="1" applyProtection="1">
      <alignment horizontal="right" vertical="center"/>
      <protection locked="0"/>
    </xf>
    <xf numFmtId="186" fontId="7" fillId="2" borderId="16" xfId="2" applyNumberFormat="1" applyFont="1" applyFill="1" applyBorder="1" applyAlignment="1" applyProtection="1">
      <alignment horizontal="right" vertical="center"/>
      <protection locked="0"/>
    </xf>
    <xf numFmtId="186" fontId="7" fillId="0" borderId="8" xfId="2" applyNumberFormat="1" applyFont="1" applyFill="1" applyBorder="1" applyAlignment="1" applyProtection="1">
      <alignment vertical="center"/>
    </xf>
    <xf numFmtId="186" fontId="7" fillId="0" borderId="19" xfId="2" applyNumberFormat="1" applyFont="1" applyFill="1" applyBorder="1" applyAlignment="1" applyProtection="1">
      <alignment horizontal="righ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3" fontId="11" fillId="2" borderId="45" xfId="0" applyNumberFormat="1" applyFont="1" applyFill="1" applyBorder="1" applyAlignment="1" applyProtection="1">
      <alignment horizontal="right" vertical="center"/>
      <protection locked="0"/>
    </xf>
    <xf numFmtId="3" fontId="11" fillId="2" borderId="46" xfId="0" applyNumberFormat="1" applyFont="1" applyFill="1" applyBorder="1" applyAlignment="1" applyProtection="1">
      <alignment horizontal="right" vertical="center"/>
      <protection locked="0"/>
    </xf>
    <xf numFmtId="3" fontId="11" fillId="2" borderId="47" xfId="0" applyNumberFormat="1" applyFont="1" applyFill="1" applyBorder="1" applyAlignment="1" applyProtection="1">
      <alignment horizontal="right" vertical="center"/>
      <protection locked="0"/>
    </xf>
    <xf numFmtId="3" fontId="11" fillId="0" borderId="37" xfId="5" applyNumberFormat="1" applyFont="1" applyBorder="1" applyAlignment="1" applyProtection="1">
      <alignment horizontal="right" vertical="center" wrapText="1"/>
    </xf>
    <xf numFmtId="3" fontId="11" fillId="0" borderId="7" xfId="5" applyNumberFormat="1" applyFont="1" applyBorder="1" applyAlignment="1" applyProtection="1">
      <alignment horizontal="right" vertical="center" wrapText="1"/>
    </xf>
    <xf numFmtId="3" fontId="11" fillId="0" borderId="38" xfId="5" applyNumberFormat="1" applyFont="1" applyBorder="1" applyAlignment="1" applyProtection="1">
      <alignment horizontal="right" vertical="center" wrapText="1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3" fontId="11" fillId="0" borderId="45" xfId="5" applyNumberFormat="1" applyFont="1" applyBorder="1" applyAlignment="1" applyProtection="1">
      <alignment horizontal="right" vertical="center" wrapText="1"/>
    </xf>
    <xf numFmtId="3" fontId="11" fillId="0" borderId="46" xfId="5" applyNumberFormat="1" applyFont="1" applyBorder="1" applyAlignment="1" applyProtection="1">
      <alignment horizontal="right" vertical="center" wrapText="1"/>
    </xf>
    <xf numFmtId="3" fontId="11" fillId="0" borderId="47" xfId="5" applyNumberFormat="1" applyFont="1" applyBorder="1" applyAlignment="1" applyProtection="1">
      <alignment horizontal="right" vertical="center" wrapText="1"/>
    </xf>
    <xf numFmtId="38" fontId="11" fillId="0" borderId="54" xfId="5" applyFont="1" applyBorder="1" applyAlignment="1" applyProtection="1">
      <alignment horizontal="right" vertical="center"/>
    </xf>
    <xf numFmtId="38" fontId="11" fillId="0" borderId="55" xfId="5" applyFont="1" applyBorder="1" applyAlignment="1" applyProtection="1">
      <alignment horizontal="right" vertical="center"/>
    </xf>
    <xf numFmtId="38" fontId="11" fillId="0" borderId="56" xfId="5" applyFont="1" applyBorder="1" applyAlignment="1" applyProtection="1">
      <alignment horizontal="right" vertical="center"/>
    </xf>
    <xf numFmtId="38" fontId="11" fillId="0" borderId="51" xfId="5" applyFont="1" applyBorder="1" applyAlignment="1" applyProtection="1">
      <alignment horizontal="right" vertical="center"/>
    </xf>
    <xf numFmtId="38" fontId="11" fillId="0" borderId="52" xfId="5" applyFont="1" applyBorder="1" applyAlignment="1" applyProtection="1">
      <alignment horizontal="right" vertical="center"/>
    </xf>
    <xf numFmtId="38" fontId="11" fillId="0" borderId="53" xfId="5" applyFont="1" applyBorder="1" applyAlignment="1" applyProtection="1">
      <alignment horizontal="right" vertical="center"/>
    </xf>
    <xf numFmtId="0" fontId="17" fillId="0" borderId="3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38" fontId="19" fillId="0" borderId="6" xfId="5" applyFont="1" applyBorder="1" applyAlignment="1" applyProtection="1">
      <alignment horizontal="left"/>
    </xf>
    <xf numFmtId="183" fontId="20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11" fillId="0" borderId="45" xfId="0" applyNumberFormat="1" applyFont="1" applyBorder="1" applyAlignment="1">
      <alignment horizontal="right" vertical="center"/>
    </xf>
    <xf numFmtId="3" fontId="11" fillId="0" borderId="46" xfId="0" applyNumberFormat="1" applyFont="1" applyBorder="1" applyAlignment="1">
      <alignment horizontal="right" vertical="center"/>
    </xf>
    <xf numFmtId="3" fontId="11" fillId="0" borderId="47" xfId="0" applyNumberFormat="1" applyFont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11" fillId="4" borderId="44" xfId="0" applyNumberFormat="1" applyFont="1" applyFill="1" applyBorder="1" applyAlignment="1" applyProtection="1">
      <alignment horizontal="right" vertical="center"/>
      <protection locked="0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11" fillId="0" borderId="48" xfId="0" applyNumberFormat="1" applyFont="1" applyBorder="1" applyAlignment="1">
      <alignment horizontal="right" vertical="center"/>
    </xf>
    <xf numFmtId="3" fontId="15" fillId="0" borderId="4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3" fontId="11" fillId="0" borderId="68" xfId="5" applyNumberFormat="1" applyFont="1" applyBorder="1" applyAlignment="1" applyProtection="1">
      <alignment horizontal="right" vertical="center" wrapText="1"/>
    </xf>
    <xf numFmtId="3" fontId="11" fillId="0" borderId="69" xfId="5" applyNumberFormat="1" applyFont="1" applyBorder="1" applyAlignment="1" applyProtection="1">
      <alignment horizontal="right" vertical="center" wrapText="1"/>
    </xf>
    <xf numFmtId="3" fontId="11" fillId="0" borderId="70" xfId="5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7" borderId="39" xfId="0" applyNumberFormat="1" applyFill="1" applyBorder="1" applyAlignment="1">
      <alignment horizontal="center" vertical="center" wrapText="1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280"/>
  <sheetViews>
    <sheetView showGridLines="0" tabSelected="1" view="pageBreakPreview" zoomScale="80" zoomScaleNormal="80" zoomScaleSheetLayoutView="8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53"/>
      <c r="C1" s="154"/>
      <c r="D1" s="154"/>
      <c r="E1" s="154"/>
      <c r="F1" s="154"/>
      <c r="G1" s="154"/>
      <c r="H1" s="154"/>
      <c r="L1" s="8"/>
    </row>
    <row r="2" spans="1:12" ht="42.75" customHeight="1">
      <c r="A2" s="155" t="s">
        <v>17</v>
      </c>
      <c r="B2" s="155"/>
      <c r="C2" s="156"/>
      <c r="D2" s="156"/>
      <c r="E2" s="156"/>
      <c r="F2" s="156"/>
      <c r="G2" s="156"/>
      <c r="H2" s="156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30</v>
      </c>
      <c r="H3" s="134"/>
    </row>
    <row r="4" spans="1:12" ht="19.5" customHeight="1">
      <c r="A4" s="9"/>
      <c r="B4" s="10"/>
      <c r="C4" s="11"/>
      <c r="D4" s="11"/>
      <c r="E4" s="10"/>
      <c r="F4" s="10"/>
      <c r="G4" s="13" t="s">
        <v>29</v>
      </c>
      <c r="H4" s="135"/>
    </row>
    <row r="5" spans="1:12" ht="18" customHeight="1">
      <c r="A5" s="9"/>
      <c r="B5" s="10"/>
      <c r="C5" s="11"/>
      <c r="D5" s="14"/>
      <c r="E5" s="10"/>
      <c r="F5" s="10"/>
      <c r="G5" s="157" t="s">
        <v>123</v>
      </c>
      <c r="H5" s="158"/>
    </row>
    <row r="6" spans="1:12" ht="19.2" customHeight="1">
      <c r="A6" s="9"/>
      <c r="B6" s="10"/>
      <c r="C6" s="11"/>
      <c r="D6" s="11"/>
      <c r="E6" s="10"/>
      <c r="F6" s="10"/>
      <c r="G6" s="12" t="s">
        <v>28</v>
      </c>
      <c r="H6" s="139"/>
    </row>
    <row r="7" spans="1:12" ht="19.2" customHeight="1">
      <c r="A7" s="9"/>
      <c r="B7" s="10"/>
      <c r="C7" s="11"/>
      <c r="D7" s="11"/>
      <c r="E7" s="10"/>
      <c r="F7" s="10"/>
      <c r="G7" s="159" t="s">
        <v>4</v>
      </c>
      <c r="H7" s="159"/>
    </row>
    <row r="8" spans="1:12" ht="19.2" customHeight="1">
      <c r="A8" s="9"/>
      <c r="B8" s="10"/>
      <c r="C8" s="11"/>
      <c r="D8" s="11"/>
      <c r="E8" s="10"/>
      <c r="F8" s="10"/>
      <c r="G8" s="12" t="s">
        <v>115</v>
      </c>
      <c r="H8" s="137"/>
    </row>
    <row r="9" spans="1:12" ht="19.2" customHeight="1">
      <c r="A9" s="9"/>
      <c r="B9" s="10"/>
      <c r="C9" s="11"/>
      <c r="D9" s="11"/>
      <c r="E9" s="10"/>
      <c r="F9" s="10"/>
      <c r="G9" s="159" t="s">
        <v>116</v>
      </c>
      <c r="H9" s="159"/>
    </row>
    <row r="10" spans="1:12" ht="19.5" customHeight="1">
      <c r="A10" s="9"/>
      <c r="B10" s="10"/>
      <c r="C10" s="11"/>
      <c r="D10" s="11"/>
      <c r="E10" s="10"/>
      <c r="F10" s="10"/>
      <c r="G10" s="3" t="s">
        <v>114</v>
      </c>
      <c r="H10" s="136"/>
    </row>
    <row r="11" spans="1:12" ht="30.75" customHeight="1">
      <c r="A11" s="9"/>
      <c r="B11" s="10"/>
      <c r="C11" s="11"/>
      <c r="D11" s="11"/>
      <c r="E11" s="10"/>
      <c r="F11" s="10"/>
      <c r="G11" s="160" t="s">
        <v>7</v>
      </c>
      <c r="H11" s="159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27"/>
      <c r="H12" s="27"/>
      <c r="I12" s="27"/>
      <c r="J12" s="27"/>
    </row>
    <row r="13" spans="1:12" ht="19.5" customHeight="1">
      <c r="A13" s="16" t="s">
        <v>18</v>
      </c>
      <c r="B13" s="16"/>
      <c r="C13" s="16"/>
      <c r="D13" s="16"/>
      <c r="E13" s="16"/>
      <c r="F13" s="16"/>
      <c r="G13" s="27"/>
      <c r="H13" s="27"/>
      <c r="I13" s="27"/>
      <c r="J13" s="27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27"/>
      <c r="H14" s="28"/>
      <c r="I14" s="28"/>
      <c r="J14" s="28"/>
    </row>
    <row r="15" spans="1:12" ht="19.5" customHeight="1">
      <c r="A15" s="16" t="s">
        <v>8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10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7" t="s">
        <v>11</v>
      </c>
      <c r="B20" s="161" t="s">
        <v>0</v>
      </c>
      <c r="C20" s="169" t="s">
        <v>12</v>
      </c>
      <c r="D20" s="171" t="s">
        <v>13</v>
      </c>
      <c r="E20" s="173" t="s">
        <v>5</v>
      </c>
      <c r="F20" s="161" t="s">
        <v>14</v>
      </c>
      <c r="G20" s="161" t="s">
        <v>15</v>
      </c>
      <c r="H20" s="163" t="s">
        <v>16</v>
      </c>
    </row>
    <row r="21" spans="1:8" s="17" customFormat="1" ht="29.25" customHeight="1" thickBot="1">
      <c r="A21" s="168"/>
      <c r="B21" s="162"/>
      <c r="C21" s="170"/>
      <c r="D21" s="172"/>
      <c r="E21" s="174"/>
      <c r="F21" s="162"/>
      <c r="G21" s="162"/>
      <c r="H21" s="164"/>
    </row>
    <row r="22" spans="1:8" ht="51" customHeight="1">
      <c r="A22" s="18">
        <v>1</v>
      </c>
      <c r="B22" s="4"/>
      <c r="C22" s="147"/>
      <c r="D22" s="148"/>
      <c r="E22" s="141"/>
      <c r="F22" s="144"/>
      <c r="G22" s="29"/>
      <c r="H22" s="30"/>
    </row>
    <row r="23" spans="1:8" ht="51" customHeight="1">
      <c r="A23" s="19">
        <v>2</v>
      </c>
      <c r="B23" s="2"/>
      <c r="C23" s="149"/>
      <c r="D23" s="148"/>
      <c r="E23" s="142"/>
      <c r="F23" s="145"/>
      <c r="G23" s="31"/>
      <c r="H23" s="32"/>
    </row>
    <row r="24" spans="1:8" ht="51" customHeight="1">
      <c r="A24" s="19">
        <v>3</v>
      </c>
      <c r="B24" s="2"/>
      <c r="C24" s="149"/>
      <c r="D24" s="148"/>
      <c r="E24" s="142"/>
      <c r="F24" s="145"/>
      <c r="G24" s="31"/>
      <c r="H24" s="32"/>
    </row>
    <row r="25" spans="1:8" ht="51" customHeight="1">
      <c r="A25" s="19">
        <v>4</v>
      </c>
      <c r="B25" s="2"/>
      <c r="C25" s="149"/>
      <c r="D25" s="148"/>
      <c r="E25" s="142"/>
      <c r="F25" s="145"/>
      <c r="G25" s="31"/>
      <c r="H25" s="32"/>
    </row>
    <row r="26" spans="1:8" ht="51" customHeight="1">
      <c r="A26" s="19">
        <v>5</v>
      </c>
      <c r="B26" s="2"/>
      <c r="C26" s="149"/>
      <c r="D26" s="148"/>
      <c r="E26" s="142"/>
      <c r="F26" s="145"/>
      <c r="G26" s="31"/>
      <c r="H26" s="32"/>
    </row>
    <row r="27" spans="1:8" ht="51" customHeight="1">
      <c r="A27" s="19">
        <v>6</v>
      </c>
      <c r="B27" s="2"/>
      <c r="C27" s="149"/>
      <c r="D27" s="148"/>
      <c r="E27" s="142"/>
      <c r="F27" s="145"/>
      <c r="G27" s="31"/>
      <c r="H27" s="32"/>
    </row>
    <row r="28" spans="1:8" ht="51" customHeight="1">
      <c r="A28" s="19">
        <v>7</v>
      </c>
      <c r="B28" s="2"/>
      <c r="C28" s="149"/>
      <c r="D28" s="148"/>
      <c r="E28" s="142"/>
      <c r="F28" s="145"/>
      <c r="G28" s="31"/>
      <c r="H28" s="32"/>
    </row>
    <row r="29" spans="1:8" ht="51" customHeight="1">
      <c r="A29" s="19">
        <v>8</v>
      </c>
      <c r="B29" s="2"/>
      <c r="C29" s="150"/>
      <c r="D29" s="148"/>
      <c r="E29" s="143"/>
      <c r="F29" s="146"/>
      <c r="G29" s="33"/>
      <c r="H29" s="34"/>
    </row>
    <row r="30" spans="1:8" ht="51" customHeight="1">
      <c r="A30" s="19">
        <v>9</v>
      </c>
      <c r="B30" s="2"/>
      <c r="C30" s="150"/>
      <c r="D30" s="148"/>
      <c r="E30" s="143"/>
      <c r="F30" s="146"/>
      <c r="G30" s="33"/>
      <c r="H30" s="34"/>
    </row>
    <row r="31" spans="1:8" ht="51" customHeight="1" thickBot="1">
      <c r="A31" s="19">
        <v>10</v>
      </c>
      <c r="B31" s="5"/>
      <c r="C31" s="150"/>
      <c r="D31" s="148"/>
      <c r="E31" s="143"/>
      <c r="F31" s="146"/>
      <c r="G31" s="33"/>
      <c r="H31" s="34"/>
    </row>
    <row r="32" spans="1:8" s="20" customFormat="1" ht="30" customHeight="1" thickBot="1">
      <c r="A32" s="165" t="s">
        <v>1</v>
      </c>
      <c r="B32" s="166"/>
      <c r="C32" s="151">
        <f>SUM(C22:C31)</f>
        <v>0</v>
      </c>
      <c r="D32" s="152">
        <f>SUM(D22:D31)</f>
        <v>0</v>
      </c>
      <c r="E32" s="35"/>
      <c r="F32" s="36"/>
      <c r="G32" s="37"/>
      <c r="H32" s="38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  <mergeCell ref="B1:H1"/>
    <mergeCell ref="A2:H2"/>
    <mergeCell ref="G5:H5"/>
    <mergeCell ref="G7:H7"/>
    <mergeCell ref="G11:H11"/>
    <mergeCell ref="G9:H9"/>
  </mergeCells>
  <phoneticPr fontId="13"/>
  <conditionalFormatting sqref="H3:H4 H6 H8 H10">
    <cfRule type="containsBlanks" dxfId="2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allowBlank="1" showInputMessage="1" showErrorMessage="1" sqref="H10" xr:uid="{00000000-0002-0000-0100-000009000000}">
      <formula1>"課税事業者,免税事業者,簡易課税事業者"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2000000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35"/>
  <sheetViews>
    <sheetView showGridLines="0" view="pageBreakPreview" zoomScaleNormal="85" zoomScaleSheetLayoutView="10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45" customWidth="1"/>
    <col min="8" max="8" width="4.6640625" style="45" customWidth="1"/>
    <col min="9" max="9" width="12.6640625" customWidth="1"/>
    <col min="10" max="10" width="2.88671875" customWidth="1"/>
    <col min="11" max="11" width="17.33203125" customWidth="1"/>
    <col min="12" max="16" width="15.77734375" customWidth="1"/>
  </cols>
  <sheetData>
    <row r="1" spans="1:13" ht="16.95" customHeight="1">
      <c r="A1" s="39" t="s">
        <v>31</v>
      </c>
      <c r="B1" s="39"/>
      <c r="C1" s="39"/>
      <c r="D1" s="39"/>
      <c r="E1" s="39"/>
      <c r="F1" s="207" t="s">
        <v>118</v>
      </c>
      <c r="G1" s="207"/>
      <c r="H1" s="207"/>
      <c r="I1" s="207"/>
      <c r="K1" s="60" t="str">
        <f>IF(OR(F1="通常枠",F1="賃金引上げ枠",F1="賃金引上げ枠（赤字事業者）",F1="卒業枠",F1="後継者支援枠",F1="創業枠",F1="インボイス枠"),"○","×")</f>
        <v>×</v>
      </c>
      <c r="L1" s="58" t="s">
        <v>66</v>
      </c>
      <c r="M1" s="133" t="str">
        <f>ExpenseCategoryList!E39</f>
        <v>2/3</v>
      </c>
    </row>
    <row r="2" spans="1:13" ht="16.95" customHeight="1">
      <c r="A2" s="208" t="s">
        <v>19</v>
      </c>
      <c r="B2" s="208"/>
      <c r="C2" s="208"/>
      <c r="D2" s="208"/>
      <c r="E2" s="208"/>
      <c r="F2" s="208"/>
      <c r="G2" s="208"/>
      <c r="H2" s="208"/>
      <c r="I2" s="208"/>
    </row>
    <row r="3" spans="1:13" ht="16.95" customHeight="1">
      <c r="A3" s="131"/>
      <c r="B3" s="131"/>
      <c r="C3" s="131"/>
      <c r="D3" s="131"/>
      <c r="E3" s="209" t="s">
        <v>20</v>
      </c>
      <c r="F3" s="209"/>
      <c r="G3" s="210" t="str">
        <f>IF(経費支出管理表!H3="","",経費支出管理表!H3)</f>
        <v/>
      </c>
      <c r="H3" s="210"/>
      <c r="I3" s="210"/>
    </row>
    <row r="4" spans="1:13" ht="16.95" customHeight="1">
      <c r="A4" s="131"/>
      <c r="B4" s="131"/>
      <c r="C4" s="131"/>
      <c r="D4" s="131"/>
      <c r="E4" s="216" t="s">
        <v>55</v>
      </c>
      <c r="F4" s="216"/>
      <c r="G4" s="210" t="str">
        <f>IF(経費支出管理表!H4="","",経費支出管理表!H4)</f>
        <v/>
      </c>
      <c r="H4" s="210"/>
      <c r="I4" s="210"/>
    </row>
    <row r="5" spans="1:13" ht="16.95" customHeight="1">
      <c r="A5" s="39"/>
      <c r="B5" s="39"/>
      <c r="C5" s="39"/>
      <c r="D5" s="39"/>
      <c r="E5" s="39"/>
      <c r="F5" s="40"/>
      <c r="G5" s="39"/>
      <c r="H5" s="41"/>
      <c r="I5" s="42" t="s">
        <v>21</v>
      </c>
    </row>
    <row r="6" spans="1:13" ht="21" customHeight="1">
      <c r="A6" s="199" t="s">
        <v>22</v>
      </c>
      <c r="B6" s="200"/>
      <c r="C6" s="200"/>
      <c r="D6" s="214"/>
      <c r="E6" s="199" t="s">
        <v>23</v>
      </c>
      <c r="F6" s="200"/>
      <c r="G6" s="200"/>
      <c r="H6" s="201"/>
      <c r="I6" s="202"/>
    </row>
    <row r="7" spans="1:13" ht="21" customHeight="1">
      <c r="A7" s="203"/>
      <c r="B7" s="204"/>
      <c r="C7" s="204"/>
      <c r="D7" s="215"/>
      <c r="E7" s="203"/>
      <c r="F7" s="204"/>
      <c r="G7" s="204"/>
      <c r="H7" s="205"/>
      <c r="I7" s="206"/>
    </row>
    <row r="8" spans="1:13" ht="16.95" customHeight="1">
      <c r="A8" s="211" t="s">
        <v>24</v>
      </c>
      <c r="B8" s="212"/>
      <c r="C8" s="212"/>
      <c r="D8" s="213"/>
      <c r="E8" s="178">
        <f>SUMIF(経費支出管理表!$B$22:$B$31,"１．機械装置等費",経費支出管理表!$D$22:$D$31)</f>
        <v>0</v>
      </c>
      <c r="F8" s="179"/>
      <c r="G8" s="179"/>
      <c r="H8" s="179"/>
      <c r="I8" s="180"/>
    </row>
    <row r="9" spans="1:13" ht="16.95" customHeight="1">
      <c r="A9" s="211" t="s">
        <v>25</v>
      </c>
      <c r="B9" s="212"/>
      <c r="C9" s="212"/>
      <c r="D9" s="213"/>
      <c r="E9" s="178">
        <f>SUMIF(経費支出管理表!$B$22:$B$31,"２．広報費",経費支出管理表!$D$22:$D$31)</f>
        <v>0</v>
      </c>
      <c r="F9" s="179"/>
      <c r="G9" s="179"/>
      <c r="H9" s="179"/>
      <c r="I9" s="180"/>
    </row>
    <row r="10" spans="1:13" ht="16.95" customHeight="1">
      <c r="A10" s="193" t="s">
        <v>32</v>
      </c>
      <c r="B10" s="217"/>
      <c r="C10" s="217"/>
      <c r="D10" s="218"/>
      <c r="E10" s="178">
        <f>SUMIF(経費支出管理表!$B$22:$B$31,"３．ウェブサイト関連費",経費支出管理表!$D$22:$D$31)</f>
        <v>0</v>
      </c>
      <c r="F10" s="179"/>
      <c r="G10" s="179"/>
      <c r="H10" s="179"/>
      <c r="I10" s="180"/>
    </row>
    <row r="11" spans="1:13" ht="16.95" customHeight="1">
      <c r="A11" s="193" t="s">
        <v>33</v>
      </c>
      <c r="B11" s="194"/>
      <c r="C11" s="194"/>
      <c r="D11" s="195"/>
      <c r="E11" s="178">
        <f>SUMIF(経費支出管理表!$B$22:$B$31,"４．展示会等出展費",経費支出管理表!$D$22:$D$31)</f>
        <v>0</v>
      </c>
      <c r="F11" s="179"/>
      <c r="G11" s="179"/>
      <c r="H11" s="179"/>
      <c r="I11" s="180"/>
    </row>
    <row r="12" spans="1:13" ht="16.95" customHeight="1">
      <c r="A12" s="193" t="s">
        <v>34</v>
      </c>
      <c r="B12" s="194"/>
      <c r="C12" s="194"/>
      <c r="D12" s="195"/>
      <c r="E12" s="178">
        <f>SUMIF(経費支出管理表!$B$22:$B$31,"５．旅費",経費支出管理表!$D$22:$D$31)</f>
        <v>0</v>
      </c>
      <c r="F12" s="179"/>
      <c r="G12" s="179"/>
      <c r="H12" s="179"/>
      <c r="I12" s="180"/>
    </row>
    <row r="13" spans="1:13" ht="16.95" customHeight="1">
      <c r="A13" s="193" t="s">
        <v>35</v>
      </c>
      <c r="B13" s="194"/>
      <c r="C13" s="194"/>
      <c r="D13" s="195"/>
      <c r="E13" s="178">
        <f>SUMIF(経費支出管理表!$B$22:$B$31,"６．開発費",経費支出管理表!$D$22:$D$31)</f>
        <v>0</v>
      </c>
      <c r="F13" s="179"/>
      <c r="G13" s="179"/>
      <c r="H13" s="179"/>
      <c r="I13" s="180"/>
    </row>
    <row r="14" spans="1:13" ht="16.95" customHeight="1">
      <c r="A14" s="193" t="s">
        <v>36</v>
      </c>
      <c r="B14" s="194"/>
      <c r="C14" s="194"/>
      <c r="D14" s="195"/>
      <c r="E14" s="178">
        <f>SUMIF(経費支出管理表!$B$22:$B$31,"７．資料購入費",経費支出管理表!$D$22:$D$31)</f>
        <v>0</v>
      </c>
      <c r="F14" s="179"/>
      <c r="G14" s="179"/>
      <c r="H14" s="179"/>
      <c r="I14" s="180"/>
    </row>
    <row r="15" spans="1:13" ht="16.95" customHeight="1">
      <c r="A15" s="193" t="s">
        <v>37</v>
      </c>
      <c r="B15" s="194"/>
      <c r="C15" s="194"/>
      <c r="D15" s="195"/>
      <c r="E15" s="178">
        <f>SUMIF(経費支出管理表!$B$22:$B$31,"８．雑役務費",経費支出管理表!$D$22:$D$31)</f>
        <v>0</v>
      </c>
      <c r="F15" s="179"/>
      <c r="G15" s="179"/>
      <c r="H15" s="179"/>
      <c r="I15" s="180"/>
    </row>
    <row r="16" spans="1:13" ht="16.95" customHeight="1">
      <c r="A16" s="193" t="s">
        <v>38</v>
      </c>
      <c r="B16" s="194"/>
      <c r="C16" s="194"/>
      <c r="D16" s="195"/>
      <c r="E16" s="178">
        <f>SUMIF(経費支出管理表!$B$22:$B$31,"９．借料",経費支出管理表!$D$22:$D$31)</f>
        <v>0</v>
      </c>
      <c r="F16" s="179"/>
      <c r="G16" s="179"/>
      <c r="H16" s="179"/>
      <c r="I16" s="180"/>
    </row>
    <row r="17" spans="1:16" ht="16.95" customHeight="1">
      <c r="A17" s="193" t="s">
        <v>39</v>
      </c>
      <c r="B17" s="194"/>
      <c r="C17" s="194"/>
      <c r="D17" s="195"/>
      <c r="E17" s="178">
        <f>SUMIF(経費支出管理表!$B$22:$B$31,"10．設備処分費",経費支出管理表!$D$22:$D$31)</f>
        <v>0</v>
      </c>
      <c r="F17" s="179"/>
      <c r="G17" s="179"/>
      <c r="H17" s="179"/>
      <c r="I17" s="180"/>
    </row>
    <row r="18" spans="1:16" ht="16.95" customHeight="1" thickBot="1">
      <c r="A18" s="250" t="s">
        <v>40</v>
      </c>
      <c r="B18" s="251"/>
      <c r="C18" s="251"/>
      <c r="D18" s="252"/>
      <c r="E18" s="253">
        <f>SUMIF(経費支出管理表!$B$22:$B$31,"11．委託・外注費",経費支出管理表!$D$22:$D$31)</f>
        <v>0</v>
      </c>
      <c r="F18" s="254"/>
      <c r="G18" s="254"/>
      <c r="H18" s="254"/>
      <c r="I18" s="255"/>
    </row>
    <row r="19" spans="1:16" ht="16.95" customHeight="1" thickTop="1" thickBot="1">
      <c r="A19" s="181" t="s">
        <v>41</v>
      </c>
      <c r="B19" s="182"/>
      <c r="C19" s="182"/>
      <c r="D19" s="183"/>
      <c r="E19" s="184">
        <f>SUM(E8:I9)+SUM(E11:I18)</f>
        <v>0</v>
      </c>
      <c r="F19" s="185"/>
      <c r="G19" s="185"/>
      <c r="H19" s="185"/>
      <c r="I19" s="186"/>
    </row>
    <row r="20" spans="1:16" ht="16.95" customHeight="1" thickTop="1" thickBot="1">
      <c r="A20" s="181" t="s">
        <v>42</v>
      </c>
      <c r="B20" s="182"/>
      <c r="C20" s="182"/>
      <c r="D20" s="183"/>
      <c r="E20" s="184">
        <f>E10</f>
        <v>0</v>
      </c>
      <c r="F20" s="185"/>
      <c r="G20" s="185"/>
      <c r="H20" s="185"/>
      <c r="I20" s="186"/>
    </row>
    <row r="21" spans="1:16" ht="16.95" customHeight="1" thickTop="1" thickBot="1">
      <c r="A21" s="196" t="s">
        <v>43</v>
      </c>
      <c r="B21" s="197"/>
      <c r="C21" s="197"/>
      <c r="D21" s="198"/>
      <c r="E21" s="184">
        <f>SUM(E8:I18)</f>
        <v>0</v>
      </c>
      <c r="F21" s="259"/>
      <c r="G21" s="259"/>
      <c r="H21" s="259"/>
      <c r="I21" s="260"/>
    </row>
    <row r="22" spans="1:16" ht="16.95" customHeight="1" thickTop="1">
      <c r="A22" s="244" t="s">
        <v>44</v>
      </c>
      <c r="B22" s="256"/>
      <c r="C22" s="256"/>
      <c r="D22" s="257"/>
      <c r="E22" s="187"/>
      <c r="F22" s="188"/>
      <c r="G22" s="188"/>
      <c r="H22" s="188"/>
      <c r="I22" s="189"/>
    </row>
    <row r="23" spans="1:16" ht="16.95" customHeight="1" thickBot="1">
      <c r="A23" s="43" t="s">
        <v>26</v>
      </c>
      <c r="B23" s="26" t="s">
        <v>122</v>
      </c>
      <c r="C23" s="258" t="s">
        <v>27</v>
      </c>
      <c r="D23" s="258"/>
      <c r="E23" s="190"/>
      <c r="F23" s="191"/>
      <c r="G23" s="191"/>
      <c r="H23" s="191"/>
      <c r="I23" s="192"/>
      <c r="J23" s="44"/>
      <c r="K23" s="57" t="s">
        <v>119</v>
      </c>
      <c r="L23" s="58" t="s">
        <v>57</v>
      </c>
      <c r="M23" s="58" t="s">
        <v>58</v>
      </c>
      <c r="N23" s="59" t="s">
        <v>61</v>
      </c>
      <c r="O23" s="59"/>
      <c r="P23" s="46"/>
    </row>
    <row r="24" spans="1:16" ht="16.95" customHeight="1" thickTop="1" thickBot="1">
      <c r="A24" s="220" t="s">
        <v>120</v>
      </c>
      <c r="B24" s="221"/>
      <c r="C24" s="221"/>
      <c r="D24" s="222"/>
      <c r="E24" s="175"/>
      <c r="F24" s="176"/>
      <c r="G24" s="176"/>
      <c r="H24" s="176"/>
      <c r="I24" s="177"/>
      <c r="K24" s="60" t="str">
        <f>ExpenseCategoryList!E29</f>
        <v>×</v>
      </c>
      <c r="L24" s="61">
        <f>IF(AP18=AR18,ExpenseCategoryList!I14,"")</f>
        <v>0</v>
      </c>
      <c r="M24" s="62" t="str">
        <f>ExpenseCategoryList!J38</f>
        <v>0.00%</v>
      </c>
      <c r="N24" s="47">
        <f>ExpenseCategoryList!I29</f>
        <v>0</v>
      </c>
      <c r="O24" s="48" t="s">
        <v>59</v>
      </c>
      <c r="P24" s="47">
        <f>ExpenseCategoryList!G29</f>
        <v>0</v>
      </c>
    </row>
    <row r="25" spans="1:16" ht="16.95" customHeight="1" thickTop="1" thickBot="1">
      <c r="A25" s="220" t="s">
        <v>121</v>
      </c>
      <c r="B25" s="221"/>
      <c r="C25" s="221"/>
      <c r="D25" s="222"/>
      <c r="E25" s="226">
        <f>ExpenseCategoryList!H40</f>
        <v>0</v>
      </c>
      <c r="F25" s="227"/>
      <c r="G25" s="227"/>
      <c r="H25" s="227"/>
      <c r="I25" s="228"/>
      <c r="K25" s="50" t="str">
        <f>ExpenseCategoryList!E31</f>
        <v>〇</v>
      </c>
      <c r="L25" s="61">
        <f>IF(AP18=AR18,ExpenseCategoryList!I18,"")</f>
        <v>0</v>
      </c>
      <c r="M25" s="51" t="str">
        <f>ExpenseCategoryList!J40</f>
        <v/>
      </c>
      <c r="N25" s="52"/>
      <c r="O25" s="53"/>
      <c r="P25" s="52"/>
    </row>
    <row r="26" spans="1:16" ht="16.95" customHeight="1" thickTop="1" thickBot="1">
      <c r="A26" s="223" t="s">
        <v>45</v>
      </c>
      <c r="B26" s="224"/>
      <c r="C26" s="224"/>
      <c r="D26" s="225"/>
      <c r="E26" s="226">
        <f>SUM(E24:I25)+ExpenseCategoryList!J22</f>
        <v>0</v>
      </c>
      <c r="F26" s="227"/>
      <c r="G26" s="227"/>
      <c r="H26" s="227"/>
      <c r="I26" s="228"/>
      <c r="J26" t="str">
        <f>ExpenseCategoryList!E47</f>
        <v/>
      </c>
      <c r="K26" s="56"/>
      <c r="L26" s="61"/>
      <c r="M26" s="51"/>
      <c r="N26" s="52"/>
      <c r="O26" s="53"/>
      <c r="P26" s="52"/>
    </row>
    <row r="27" spans="1:16" ht="30" customHeight="1" thickTop="1" thickBot="1">
      <c r="A27" s="223" t="s">
        <v>46</v>
      </c>
      <c r="B27" s="224"/>
      <c r="C27" s="224"/>
      <c r="D27" s="225"/>
      <c r="E27" s="226">
        <f>経費支出管理表!H8</f>
        <v>0</v>
      </c>
      <c r="F27" s="227"/>
      <c r="G27" s="227"/>
      <c r="H27" s="227"/>
      <c r="I27" s="228"/>
      <c r="K27" s="49"/>
      <c r="L27" s="49"/>
      <c r="M27" s="49"/>
      <c r="N27" s="54"/>
      <c r="O27" s="54"/>
      <c r="P27" s="54"/>
    </row>
    <row r="28" spans="1:16" ht="16.95" customHeight="1" thickTop="1" thickBot="1">
      <c r="A28" s="223" t="s">
        <v>47</v>
      </c>
      <c r="B28" s="224"/>
      <c r="C28" s="224"/>
      <c r="D28" s="225"/>
      <c r="E28" s="226">
        <f>IF(E26&lt;=E27,E26,E27)</f>
        <v>0</v>
      </c>
      <c r="F28" s="227"/>
      <c r="G28" s="227"/>
      <c r="H28" s="227"/>
      <c r="I28" s="228"/>
      <c r="K28" s="49"/>
      <c r="L28" s="49"/>
      <c r="M28" s="49"/>
      <c r="N28" s="52"/>
      <c r="O28" s="55"/>
      <c r="P28" s="52"/>
    </row>
    <row r="29" spans="1:16" ht="16.95" customHeight="1" thickTop="1" thickBot="1">
      <c r="A29" s="234" t="s">
        <v>48</v>
      </c>
      <c r="B29" s="235"/>
      <c r="C29" s="235"/>
      <c r="D29" s="236"/>
      <c r="E29" s="237">
        <v>0</v>
      </c>
      <c r="F29" s="237"/>
      <c r="G29" s="237"/>
      <c r="H29" s="237"/>
      <c r="I29" s="237"/>
      <c r="K29" s="49"/>
      <c r="L29" s="49"/>
      <c r="M29" s="49"/>
      <c r="N29" s="51"/>
      <c r="O29" s="51"/>
      <c r="P29" s="51"/>
    </row>
    <row r="30" spans="1:16" ht="16.95" customHeight="1" thickTop="1" thickBot="1">
      <c r="A30" s="223" t="s">
        <v>49</v>
      </c>
      <c r="B30" s="238"/>
      <c r="C30" s="238"/>
      <c r="D30" s="239"/>
      <c r="E30" s="240">
        <f>E28-E29</f>
        <v>0</v>
      </c>
      <c r="F30" s="240"/>
      <c r="G30" s="240"/>
      <c r="H30" s="240"/>
      <c r="I30" s="240"/>
      <c r="K30" s="50" t="str">
        <f>ExpenseCategoryList!E33</f>
        <v>〇</v>
      </c>
      <c r="L30" s="61">
        <f>IF(N24=P24,ExpenseCategoryList!I22,"")</f>
        <v>0</v>
      </c>
      <c r="M30" s="58" t="s">
        <v>60</v>
      </c>
    </row>
    <row r="31" spans="1:16" ht="16.95" customHeight="1" thickTop="1">
      <c r="A31" s="244" t="s">
        <v>50</v>
      </c>
      <c r="B31" s="245"/>
      <c r="C31" s="245"/>
      <c r="D31" s="246"/>
      <c r="E31" s="229" t="str">
        <f>IF(OR(E27="",E27=0),"いいえ",IF(E25&lt;=(E26/4),"はい","いいえ"))</f>
        <v>いいえ</v>
      </c>
      <c r="F31" s="230"/>
      <c r="G31" s="230"/>
      <c r="H31" s="230"/>
      <c r="I31" s="231"/>
      <c r="K31" s="50" t="str">
        <f>ExpenseCategoryList!E34</f>
        <v>×</v>
      </c>
      <c r="L31" s="51"/>
      <c r="M31" s="51" t="str">
        <f>ExpenseCategoryList!J42</f>
        <v/>
      </c>
    </row>
    <row r="32" spans="1:16" ht="16.95" customHeight="1">
      <c r="A32" s="247"/>
      <c r="B32" s="248"/>
      <c r="C32" s="248"/>
      <c r="D32" s="249"/>
      <c r="E32" s="241" t="s">
        <v>51</v>
      </c>
      <c r="F32" s="242"/>
      <c r="G32" s="242"/>
      <c r="H32" s="242"/>
      <c r="I32" s="243"/>
      <c r="K32" s="49"/>
      <c r="L32" s="49"/>
      <c r="M32" s="49"/>
    </row>
    <row r="33" spans="1:14" ht="16.2">
      <c r="A33" s="232" t="s">
        <v>52</v>
      </c>
      <c r="B33" s="232"/>
      <c r="C33" s="232"/>
      <c r="D33" s="232"/>
      <c r="E33" s="232"/>
      <c r="F33" s="232"/>
      <c r="G33" s="232"/>
      <c r="H33" s="232"/>
      <c r="I33" s="232"/>
      <c r="K33" s="118" t="s">
        <v>110</v>
      </c>
      <c r="L33" s="121">
        <f>E28</f>
        <v>0</v>
      </c>
      <c r="M33" s="119" t="s">
        <v>94</v>
      </c>
      <c r="N33" s="120" t="str">
        <f xml:space="preserve"> ExpenseCategoryList!E40</f>
        <v>２／３</v>
      </c>
    </row>
    <row r="34" spans="1:14" ht="54.6" customHeight="1">
      <c r="A34" s="233" t="s">
        <v>53</v>
      </c>
      <c r="B34" s="233"/>
      <c r="C34" s="233"/>
      <c r="D34" s="233"/>
      <c r="E34" s="233"/>
      <c r="F34" s="233"/>
      <c r="G34" s="233"/>
      <c r="H34" s="233"/>
      <c r="I34" s="233"/>
      <c r="K34" s="138" t="str">
        <f>ExpenseCategoryList!E49 &amp; ExpenseCategoryList!E51</f>
        <v/>
      </c>
    </row>
    <row r="35" spans="1:14">
      <c r="A35" s="219" t="s">
        <v>54</v>
      </c>
      <c r="B35" s="219"/>
      <c r="C35" s="219"/>
      <c r="D35" s="219"/>
      <c r="E35" s="219"/>
      <c r="F35" s="219"/>
      <c r="G35" s="219"/>
      <c r="H35" s="219"/>
      <c r="I35" s="219"/>
    </row>
  </sheetData>
  <sheetProtection sheet="1" selectLockedCells="1"/>
  <dataConsolidate/>
  <mergeCells count="59">
    <mergeCell ref="E32:I32"/>
    <mergeCell ref="A31:D32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  <mergeCell ref="A22:D22"/>
    <mergeCell ref="C23:D23"/>
    <mergeCell ref="E21:I21"/>
    <mergeCell ref="A24:D24"/>
    <mergeCell ref="A35:I35"/>
    <mergeCell ref="A25:D25"/>
    <mergeCell ref="A26:D26"/>
    <mergeCell ref="E25:I25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</mergeCells>
  <phoneticPr fontId="13"/>
  <conditionalFormatting sqref="E31:I31">
    <cfRule type="expression" dxfId="1" priority="6">
      <formula>E31="いいえ"</formula>
    </cfRule>
  </conditionalFormatting>
  <conditionalFormatting sqref="F1">
    <cfRule type="containsText" dxfId="0" priority="1" operator="containsText" text="申請類型を選択してください">
      <formula>NOT(ISERROR(SEARCH("申請類型を選択してください",F1)))</formula>
    </cfRule>
  </conditionalFormatting>
  <dataValidations count="5">
    <dataValidation type="list" allowBlank="1" showInputMessage="1" showErrorMessage="1" sqref="B23" xr:uid="{00000000-0002-0000-0200-000000000000}">
      <formula1>"はい,いいえ"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M26 N29:P29 L31:M31 K30:K31 L30 K1" xr:uid="{00000000-0002-0000-0200-000003000000}"/>
    <dataValidation type="list" allowBlank="1" showInputMessage="1" showErrorMessage="1" sqref="F1:I1" xr:uid="{00000000-0002-0000-0200-000004000000}">
      <formula1>"申請類型を選択してください,通常枠,賃金引上げ枠,賃金引上げ枠（赤字事業者）,卒業枠,後継者支援枠,創業枠,インボイス枠"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40" t="e">
        <f>IF(#REF!="","",MAX(IF(#REF!="","",ROUNDUP((#REF!-#REF!)*(#REF!/#REF!),0)),0))</f>
        <v>#REF!</v>
      </c>
      <c r="B1" s="140" t="e">
        <f>IF(#REF!&gt;=#REF!,#REF!,#REF!)</f>
        <v>#REF!</v>
      </c>
    </row>
    <row r="2" spans="1:2">
      <c r="A2" t="s">
        <v>117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>
      <selection activeCell="J22" sqref="J22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5" t="s">
        <v>109</v>
      </c>
      <c r="F2" s="124" t="s">
        <v>112</v>
      </c>
      <c r="G2" s="116" t="s">
        <v>113</v>
      </c>
      <c r="H2" s="126" t="s">
        <v>80</v>
      </c>
    </row>
    <row r="3" spans="4:25" ht="16.2">
      <c r="E3" s="132" t="str">
        <f>IF(別紙３支出内訳書!F1="賃金引上げ枠（赤字事業者）","☑","□")</f>
        <v>□</v>
      </c>
      <c r="F3" s="75">
        <f>別紙３支出内訳書!E19</f>
        <v>0</v>
      </c>
      <c r="G3" s="75">
        <f>別紙３支出内訳書!E20</f>
        <v>0</v>
      </c>
      <c r="H3" s="75">
        <f>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インボイス枠",1000000,500000))</f>
        <v>500000</v>
      </c>
      <c r="V3" s="64"/>
      <c r="W3" s="64"/>
      <c r="X3" s="64"/>
      <c r="Y3" s="64"/>
    </row>
    <row r="4" spans="4:25">
      <c r="U4" s="65"/>
    </row>
    <row r="5" spans="4:25"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U5" s="65"/>
    </row>
    <row r="6" spans="4:25">
      <c r="D6" s="69" t="s">
        <v>63</v>
      </c>
      <c r="E6" s="70"/>
      <c r="G6" s="71"/>
      <c r="H6" s="71"/>
      <c r="I6" s="71"/>
      <c r="J6" s="72"/>
      <c r="K6" s="72"/>
      <c r="Q6" s="73"/>
    </row>
    <row r="7" spans="4:25">
      <c r="D7" s="74"/>
      <c r="E7" s="72"/>
      <c r="F7" s="72"/>
      <c r="G7" s="71"/>
      <c r="H7" s="71"/>
      <c r="I7" s="72"/>
      <c r="J7" s="72"/>
      <c r="K7" s="72"/>
      <c r="L7" s="72" t="s">
        <v>64</v>
      </c>
      <c r="M7" s="72"/>
      <c r="N7" s="72" t="s">
        <v>64</v>
      </c>
      <c r="O7" s="72"/>
      <c r="P7" s="72"/>
      <c r="Q7" s="73"/>
    </row>
    <row r="8" spans="4:25">
      <c r="D8" s="74"/>
      <c r="E8" s="72" t="s">
        <v>65</v>
      </c>
      <c r="F8" s="75"/>
      <c r="G8" s="71" t="s">
        <v>66</v>
      </c>
      <c r="H8" s="71" t="str">
        <f>IF(E3="☑","3/4","2/3")</f>
        <v>2/3</v>
      </c>
      <c r="I8" s="72"/>
      <c r="J8" s="72"/>
      <c r="K8" s="72"/>
      <c r="L8" s="72" t="s">
        <v>67</v>
      </c>
      <c r="M8" s="72"/>
      <c r="N8" s="72" t="s">
        <v>68</v>
      </c>
      <c r="O8" s="72"/>
      <c r="P8" s="72"/>
      <c r="Q8" s="73"/>
    </row>
    <row r="9" spans="4:25">
      <c r="D9" s="74"/>
      <c r="E9" s="72"/>
      <c r="F9" s="72"/>
      <c r="G9" s="71" t="s">
        <v>69</v>
      </c>
      <c r="H9" s="76" t="str">
        <f xml:space="preserve">  "(1)×補助率 " &amp; H8 &amp;"(※)以内(円未満切捨て)"</f>
        <v>(1)×補助率 2/3(※)以内(円未満切捨て)</v>
      </c>
      <c r="I9" s="72"/>
      <c r="J9" s="72"/>
      <c r="K9" s="72"/>
      <c r="L9" s="72"/>
      <c r="M9" s="72"/>
      <c r="N9" s="72"/>
      <c r="O9" s="72"/>
      <c r="P9" s="72"/>
      <c r="Q9" s="73"/>
    </row>
    <row r="10" spans="4:25">
      <c r="D10" s="74"/>
      <c r="E10" s="72"/>
      <c r="F10" s="72"/>
      <c r="G10" s="71" t="s">
        <v>69</v>
      </c>
      <c r="H10" s="77" t="str">
        <f>"((6)の1/4を上限(最大50万円))、(c)×補助率 " &amp; H8 &amp; " (※)以内(円未満切捨て)"</f>
        <v>((6)の1/4を上限(最大50万円))、(c)×補助率 2/3 (※)以内(円未満切捨て)</v>
      </c>
      <c r="I10" s="71"/>
      <c r="J10" s="72"/>
      <c r="K10" s="72"/>
      <c r="L10" s="72"/>
      <c r="M10" s="72"/>
      <c r="N10" s="72" t="s">
        <v>70</v>
      </c>
      <c r="O10" s="72"/>
      <c r="P10" s="72" t="s">
        <v>71</v>
      </c>
      <c r="Q10" s="73"/>
    </row>
    <row r="11" spans="4:25">
      <c r="D11" s="74"/>
      <c r="E11" s="266" t="s">
        <v>72</v>
      </c>
      <c r="F11" s="78" t="s">
        <v>73</v>
      </c>
      <c r="G11" s="79" t="str">
        <f>IF(E3="☑","a*3/4","a*2/3")</f>
        <v>a*2/3</v>
      </c>
      <c r="H11" s="113" t="str">
        <f>"(" &amp; IF(E3="☑","a*3/4","a*2/3") &amp; ") /3"</f>
        <v>(a*2/3) /3</v>
      </c>
      <c r="I11" s="80" t="s">
        <v>74</v>
      </c>
      <c r="J11" s="72"/>
      <c r="K11" s="72"/>
      <c r="L11" s="80" t="s">
        <v>75</v>
      </c>
      <c r="M11" s="72"/>
      <c r="N11" s="80" t="s">
        <v>75</v>
      </c>
      <c r="O11" s="261" t="s">
        <v>59</v>
      </c>
      <c r="P11" s="80" t="s">
        <v>75</v>
      </c>
      <c r="Q11" s="73"/>
    </row>
    <row r="12" spans="4:25">
      <c r="D12" s="74">
        <v>12</v>
      </c>
      <c r="E12" s="266"/>
      <c r="F12" s="267">
        <f>F3</f>
        <v>0</v>
      </c>
      <c r="G12" s="81">
        <f>IF(E3="☑",ROUNDDOWN(F12*3/4,0),ROUNDDOWN(F12*2/3,0))</f>
        <v>0</v>
      </c>
      <c r="H12" s="82">
        <f>ROUNDDOWN(G12/3,0)</f>
        <v>0</v>
      </c>
      <c r="I12" s="82">
        <f>G12</f>
        <v>0</v>
      </c>
      <c r="J12" s="83"/>
      <c r="K12" s="83"/>
      <c r="L12" s="82">
        <f>IF(I20&lt;=G20,I12,"")</f>
        <v>0</v>
      </c>
      <c r="M12" s="72"/>
      <c r="N12" s="82" t="str">
        <f>IF(I20&lt;=G20,"",IF(I12&gt;G20,G20,I12))</f>
        <v/>
      </c>
      <c r="O12" s="261"/>
      <c r="P12" s="82" t="str">
        <f>IF(I20&lt;=G20,"",G20-P16)</f>
        <v/>
      </c>
      <c r="Q12" s="73"/>
    </row>
    <row r="13" spans="4:25">
      <c r="D13" s="74">
        <v>13</v>
      </c>
      <c r="E13" s="266"/>
      <c r="F13" s="267"/>
      <c r="G13" s="84"/>
      <c r="H13" s="85">
        <f>ROUNDDOWN(G12/3,3)</f>
        <v>0</v>
      </c>
      <c r="I13" s="82"/>
      <c r="J13" s="83"/>
      <c r="K13" s="83"/>
      <c r="L13" s="82"/>
      <c r="M13" s="72"/>
      <c r="N13" s="82"/>
      <c r="O13" s="261"/>
      <c r="P13" s="82"/>
      <c r="Q13" s="73"/>
    </row>
    <row r="14" spans="4:25">
      <c r="D14" s="74">
        <v>14</v>
      </c>
      <c r="E14" s="266"/>
      <c r="F14" s="267"/>
      <c r="G14" s="84">
        <f>IF(E3="☑",ROUNDDOWN(F12*3/4,3),ROUNDDOWN(F12*2/3,3)) - G12</f>
        <v>0</v>
      </c>
      <c r="H14" s="85">
        <f>H13-H12</f>
        <v>0</v>
      </c>
      <c r="I14" s="85">
        <f>G14</f>
        <v>0</v>
      </c>
      <c r="J14" s="83"/>
      <c r="K14" s="83"/>
      <c r="L14" s="82"/>
      <c r="M14" s="72"/>
      <c r="N14" s="82"/>
      <c r="O14" s="261"/>
      <c r="P14" s="82"/>
      <c r="Q14" s="73"/>
    </row>
    <row r="15" spans="4:25">
      <c r="D15" s="74">
        <v>15</v>
      </c>
      <c r="E15" s="268" t="s">
        <v>76</v>
      </c>
      <c r="F15" s="114" t="s">
        <v>77</v>
      </c>
      <c r="G15" s="115" t="str">
        <f>IF(E3="☑","c*3/4","c*2/3")</f>
        <v>c*2/3</v>
      </c>
      <c r="H15" s="113" t="str">
        <f>IF(E3="☑","a*1/4","a*2/9")</f>
        <v>a*2/9</v>
      </c>
      <c r="I15" s="113" t="s">
        <v>78</v>
      </c>
      <c r="J15" s="72"/>
      <c r="K15" s="72"/>
      <c r="L15" s="113" t="s">
        <v>79</v>
      </c>
      <c r="M15" s="72"/>
      <c r="N15" s="113" t="s">
        <v>79</v>
      </c>
      <c r="O15" s="261"/>
      <c r="P15" s="113" t="s">
        <v>79</v>
      </c>
      <c r="Q15" s="73"/>
    </row>
    <row r="16" spans="4:25">
      <c r="D16" s="74">
        <v>16</v>
      </c>
      <c r="E16" s="269"/>
      <c r="F16" s="267">
        <f>G3</f>
        <v>0</v>
      </c>
      <c r="G16" s="81">
        <f>IF(E3="☑",ROUNDDOWN(F16*3/4,0),ROUNDDOWN(F16*2/3,0))</f>
        <v>0</v>
      </c>
      <c r="H16" s="86">
        <f>IF(E3="☑",ROUNDDOWN(F12*1/4,0),ROUNDDOWN(F12*2/9,0))</f>
        <v>0</v>
      </c>
      <c r="I16" s="82">
        <f>IF(IF(G16&gt;H12,H12,G16)&gt;H20,H20,IF(G16&gt;H12,H12,G16))</f>
        <v>0</v>
      </c>
      <c r="J16" s="83"/>
      <c r="K16" s="83"/>
      <c r="L16" s="82">
        <f>IF(I20&lt;=G20,I16,"")</f>
        <v>0</v>
      </c>
      <c r="M16" t="str">
        <f>IF(L16="","",IF(L16*4&gt;L20,"×","〇"))</f>
        <v>〇</v>
      </c>
      <c r="N16" s="82" t="str">
        <f>IF(I20&lt;=G20,"",G20-N12)</f>
        <v/>
      </c>
      <c r="O16" s="261"/>
      <c r="P16" s="82" t="str">
        <f>IF(I20&lt;=G20,"",IF(ROUNDDOWN(G20/4,0)&gt;I16,I16,ROUNDDOWN(G20/4,0)))</f>
        <v/>
      </c>
      <c r="Q16" s="73"/>
    </row>
    <row r="17" spans="4:17">
      <c r="D17" s="74">
        <v>17</v>
      </c>
      <c r="E17" s="269"/>
      <c r="F17" s="267"/>
      <c r="G17" s="84">
        <f>IF(E3="☑",ROUNDDOWN(F16*3/4,3),ROUNDDOWN(F16*2/3,3))</f>
        <v>0</v>
      </c>
      <c r="H17" s="87">
        <f>IF(E3="☑",ROUNDDOWN(F12*1/4,3),ROUNDDOWN(F12*2/9,3))</f>
        <v>0</v>
      </c>
      <c r="I17" s="85">
        <f>IF(IF(G17&gt;H13,H13,G17)&gt;H21,H21,IF(G17&gt;H13,H13,G17))</f>
        <v>0</v>
      </c>
      <c r="J17" s="83"/>
      <c r="K17" s="83"/>
      <c r="L17" s="82"/>
      <c r="N17" s="82"/>
      <c r="O17" s="261"/>
      <c r="P17" s="82"/>
      <c r="Q17" s="73"/>
    </row>
    <row r="18" spans="4:17" ht="13.8" thickBot="1">
      <c r="D18" s="74">
        <v>18</v>
      </c>
      <c r="E18" s="269"/>
      <c r="F18" s="267"/>
      <c r="G18" s="84">
        <f>G17-G16</f>
        <v>0</v>
      </c>
      <c r="H18" s="87">
        <f>H17-H16</f>
        <v>0</v>
      </c>
      <c r="I18" s="85">
        <f>IF(IF(G17&gt;H13,H13,G17)&gt;H21,H22,IF(G17&gt;H13,H14,G18))</f>
        <v>0</v>
      </c>
      <c r="J18" s="83"/>
      <c r="K18" s="83"/>
      <c r="L18" s="82"/>
      <c r="N18" s="82"/>
      <c r="O18" s="261"/>
      <c r="P18" s="82"/>
      <c r="Q18" s="73"/>
    </row>
    <row r="19" spans="4:17">
      <c r="D19" s="74">
        <v>19</v>
      </c>
      <c r="E19" s="72"/>
      <c r="F19" s="72"/>
      <c r="G19" s="111" t="s">
        <v>80</v>
      </c>
      <c r="H19" s="113" t="s">
        <v>81</v>
      </c>
      <c r="I19" s="110" t="s">
        <v>82</v>
      </c>
      <c r="J19" s="109" t="s">
        <v>83</v>
      </c>
      <c r="K19" s="72"/>
      <c r="L19" s="108" t="s">
        <v>83</v>
      </c>
      <c r="M19" s="72"/>
      <c r="N19" s="108" t="s">
        <v>83</v>
      </c>
      <c r="O19" s="261"/>
      <c r="P19" s="108" t="s">
        <v>83</v>
      </c>
      <c r="Q19" s="73"/>
    </row>
    <row r="20" spans="4:17">
      <c r="D20" s="74">
        <v>20</v>
      </c>
      <c r="E20" s="72"/>
      <c r="F20" s="72"/>
      <c r="G20" s="267">
        <f>H3</f>
        <v>500000</v>
      </c>
      <c r="H20" s="88">
        <f>ROUNDDOWN(G20/4,0)</f>
        <v>125000</v>
      </c>
      <c r="I20" s="128">
        <f>I12+I16</f>
        <v>0</v>
      </c>
      <c r="J20" s="89">
        <f>IF(G20&gt;I20+J22,I20+J22,G20)</f>
        <v>0</v>
      </c>
      <c r="K20" s="90"/>
      <c r="L20" s="82">
        <f>IF(I20&lt;=G20,I20,"")</f>
        <v>0</v>
      </c>
      <c r="M20" s="72"/>
      <c r="N20" s="82" t="str">
        <f>IF(I20&lt;=G20,"",N12+N16)</f>
        <v/>
      </c>
      <c r="O20" s="261"/>
      <c r="P20" s="82" t="str">
        <f>IF(I20&lt;=G20,"",P12+P16)</f>
        <v/>
      </c>
      <c r="Q20" s="73"/>
    </row>
    <row r="21" spans="4:17">
      <c r="D21" s="74">
        <v>21</v>
      </c>
      <c r="E21" s="72"/>
      <c r="F21" s="72"/>
      <c r="G21" s="267"/>
      <c r="H21" s="91">
        <f>ROUNDDOWN(G20/4,3)</f>
        <v>125000</v>
      </c>
      <c r="I21" s="129"/>
      <c r="J21" s="92"/>
      <c r="K21" s="90"/>
      <c r="L21" s="71"/>
      <c r="M21" s="72"/>
      <c r="N21" s="71"/>
      <c r="O21" s="93"/>
      <c r="P21" s="71"/>
      <c r="Q21" s="73"/>
    </row>
    <row r="22" spans="4:17">
      <c r="D22" s="74">
        <v>22</v>
      </c>
      <c r="E22" s="72"/>
      <c r="F22" s="72"/>
      <c r="G22" s="267"/>
      <c r="H22" s="91">
        <f>H21-H20</f>
        <v>0</v>
      </c>
      <c r="I22" s="130">
        <f>I14+I18</f>
        <v>0</v>
      </c>
      <c r="J22" s="92">
        <f>IF(I20&lt;G20,IF(I22&gt;=1,1,0),0)</f>
        <v>0</v>
      </c>
      <c r="K22" s="90" t="s">
        <v>84</v>
      </c>
      <c r="L22" s="71"/>
      <c r="M22" s="72"/>
      <c r="N22" s="71"/>
      <c r="O22" s="93"/>
      <c r="P22" s="71"/>
      <c r="Q22" s="73"/>
    </row>
    <row r="23" spans="4:17">
      <c r="D23" s="74">
        <v>23</v>
      </c>
      <c r="E23" s="94"/>
      <c r="F23" s="94"/>
      <c r="G23" s="95"/>
      <c r="H23" s="95"/>
      <c r="I23" s="95"/>
      <c r="J23" s="94"/>
      <c r="K23" s="94"/>
      <c r="L23" s="94"/>
      <c r="M23" s="94"/>
      <c r="N23" s="94"/>
      <c r="O23" s="94"/>
      <c r="P23" s="94"/>
      <c r="Q23" s="96"/>
    </row>
    <row r="24" spans="4:17">
      <c r="D24" s="66"/>
      <c r="E24" s="97"/>
      <c r="F24" s="97"/>
      <c r="G24" s="98"/>
      <c r="H24" s="98"/>
      <c r="I24" s="98"/>
      <c r="J24" s="97"/>
      <c r="K24" s="99"/>
      <c r="L24" s="72"/>
      <c r="M24" s="72"/>
      <c r="N24" s="72"/>
      <c r="O24" s="72"/>
      <c r="P24" s="72"/>
    </row>
    <row r="25" spans="4:17">
      <c r="D25" s="69" t="s">
        <v>85</v>
      </c>
      <c r="F25" s="72"/>
      <c r="G25" s="72"/>
      <c r="H25" s="71"/>
      <c r="I25" s="71"/>
      <c r="J25" s="71"/>
      <c r="K25" s="100"/>
      <c r="L25" s="72"/>
      <c r="M25" s="72"/>
      <c r="N25" s="72"/>
      <c r="O25" s="72"/>
      <c r="P25" s="72"/>
      <c r="Q25" s="72"/>
    </row>
    <row r="26" spans="4:17">
      <c r="D26" s="69"/>
      <c r="F26" s="72"/>
      <c r="G26" s="72"/>
      <c r="H26" s="71"/>
      <c r="I26" s="71"/>
      <c r="J26" s="71"/>
      <c r="K26" s="100"/>
      <c r="L26" s="72"/>
      <c r="M26" s="72"/>
      <c r="N26" s="72"/>
      <c r="O26" s="72"/>
      <c r="P26" s="72"/>
      <c r="Q26" s="72"/>
    </row>
    <row r="27" spans="4:17">
      <c r="D27" s="74"/>
      <c r="E27" s="57" t="s">
        <v>56</v>
      </c>
      <c r="F27" s="72"/>
      <c r="G27" s="72" t="s">
        <v>70</v>
      </c>
      <c r="H27" s="72"/>
      <c r="I27" s="72" t="s">
        <v>71</v>
      </c>
      <c r="J27" s="71"/>
      <c r="K27" s="100"/>
      <c r="L27" s="72"/>
      <c r="M27" s="72"/>
      <c r="N27" s="72"/>
      <c r="O27" s="72"/>
      <c r="P27" s="72"/>
      <c r="Q27" s="72"/>
    </row>
    <row r="28" spans="4:17">
      <c r="D28" s="74"/>
      <c r="E28" s="80" t="s">
        <v>75</v>
      </c>
      <c r="F28" s="72"/>
      <c r="G28" s="80" t="s">
        <v>75</v>
      </c>
      <c r="H28" s="261" t="s">
        <v>59</v>
      </c>
      <c r="I28" s="80" t="s">
        <v>75</v>
      </c>
      <c r="J28" s="71"/>
      <c r="K28" s="100"/>
      <c r="L28" s="72"/>
      <c r="M28" s="72"/>
      <c r="N28" s="72"/>
      <c r="O28" s="72"/>
      <c r="P28" s="72"/>
      <c r="Q28" s="72"/>
    </row>
    <row r="29" spans="4:17" ht="16.2">
      <c r="D29" s="122">
        <f>別紙３支出内訳書!E24</f>
        <v>0</v>
      </c>
      <c r="E29" s="101" t="str">
        <f>IF(別紙３支出内訳書!E24=0,"×",IF(別紙３支出内訳書!E24&lt;I29,"×",IF(別紙３支出内訳書!E24&gt;G29,"×","〇")))</f>
        <v>×</v>
      </c>
      <c r="F29">
        <v>29</v>
      </c>
      <c r="G29" s="82">
        <f>IF(I20&lt;=G20,I12,IF(I12&gt;G20,G20,I12))</f>
        <v>0</v>
      </c>
      <c r="H29" s="261"/>
      <c r="I29" s="82">
        <f>IF(I20&lt;=G20,I12,G20-P16)</f>
        <v>0</v>
      </c>
      <c r="J29" s="71"/>
      <c r="K29" s="100"/>
      <c r="L29" s="72"/>
      <c r="M29" s="72"/>
      <c r="N29" s="72"/>
      <c r="O29" s="72"/>
      <c r="P29" s="72"/>
      <c r="Q29" s="72"/>
    </row>
    <row r="30" spans="4:17">
      <c r="D30" s="74"/>
      <c r="E30" s="113" t="s">
        <v>79</v>
      </c>
      <c r="G30" s="113" t="s">
        <v>79</v>
      </c>
      <c r="H30" s="261"/>
      <c r="I30" s="113" t="s">
        <v>79</v>
      </c>
      <c r="K30" s="73"/>
    </row>
    <row r="31" spans="4:17" ht="16.2">
      <c r="D31" s="122">
        <f>別紙３支出内訳書!E25</f>
        <v>0</v>
      </c>
      <c r="E31" s="101" t="str">
        <f>IF(別紙３支出内訳書!E25&gt;I31,"×",IF(別紙３支出内訳書!E25&lt;G31,"×","〇"))</f>
        <v>〇</v>
      </c>
      <c r="F31">
        <v>30</v>
      </c>
      <c r="G31" s="82">
        <f>IF(I20&lt;=G20,I16,G20-N12)</f>
        <v>0</v>
      </c>
      <c r="H31" s="261"/>
      <c r="I31" s="82">
        <f>IF(I20&lt;=G20,I16,IF(ROUNDDOWN(G20/4,0)&gt;I16,I16,ROUNDDOWN(G20/4,0)))</f>
        <v>0</v>
      </c>
      <c r="K31" s="73"/>
    </row>
    <row r="32" spans="4:17">
      <c r="D32" s="74"/>
      <c r="E32" s="108" t="s">
        <v>83</v>
      </c>
      <c r="G32" s="108" t="s">
        <v>83</v>
      </c>
      <c r="H32" s="261"/>
      <c r="I32" s="108" t="s">
        <v>83</v>
      </c>
      <c r="K32" s="73"/>
    </row>
    <row r="33" spans="4:11" ht="16.2">
      <c r="D33" s="74">
        <v>33</v>
      </c>
      <c r="E33" s="101" t="str">
        <f>IF(別紙３支出内訳書!E30&lt;0,"×","〇")</f>
        <v>〇</v>
      </c>
      <c r="F33">
        <v>33</v>
      </c>
      <c r="G33" s="82">
        <f>IF(I20&lt;=G20,I20,N12+N16)</f>
        <v>0</v>
      </c>
      <c r="H33" s="261"/>
      <c r="I33" s="82">
        <f>IF(I20&lt;=G20,I20,I29+I31)</f>
        <v>0</v>
      </c>
      <c r="K33" s="73"/>
    </row>
    <row r="34" spans="4:11" ht="16.2">
      <c r="D34" s="112" t="s">
        <v>62</v>
      </c>
      <c r="E34" s="101" t="str">
        <f>IF(別紙３支出内訳書!E24="","×",
    IF(別紙３支出内訳書!E24=0,"×",
    IF(別紙３支出内訳書!E26&lt;別紙３支出内訳書!E25*4,"×","〇")))</f>
        <v>×</v>
      </c>
      <c r="K34" s="73"/>
    </row>
    <row r="35" spans="4:11">
      <c r="D35" s="74"/>
      <c r="K35" s="73"/>
    </row>
    <row r="36" spans="4:11">
      <c r="D36" s="74"/>
      <c r="G36" s="63" t="s">
        <v>86</v>
      </c>
      <c r="H36" s="63"/>
      <c r="I36" s="262" t="s">
        <v>58</v>
      </c>
      <c r="J36" s="263"/>
      <c r="K36" s="73"/>
    </row>
    <row r="37" spans="4:11">
      <c r="D37" s="74" t="s">
        <v>87</v>
      </c>
      <c r="E37" s="123">
        <f>別紙３支出内訳書!E28</f>
        <v>0</v>
      </c>
      <c r="F37" s="102" t="s">
        <v>88</v>
      </c>
      <c r="G37" s="63" t="s">
        <v>89</v>
      </c>
      <c r="H37" s="127">
        <f>別紙３支出内訳書!E19</f>
        <v>0</v>
      </c>
      <c r="I37" s="264" t="s">
        <v>90</v>
      </c>
      <c r="J37" s="265"/>
      <c r="K37" s="73"/>
    </row>
    <row r="38" spans="4:11">
      <c r="D38" s="74" t="s">
        <v>91</v>
      </c>
      <c r="E38" s="117" t="str">
        <f>DBCS(TEXT(E37,"##,##0")) &amp; "円"</f>
        <v>０円</v>
      </c>
      <c r="F38" s="102" t="s">
        <v>92</v>
      </c>
      <c r="G38" s="63" t="s">
        <v>93</v>
      </c>
      <c r="H38" s="82">
        <f>別紙３支出内訳書!E24</f>
        <v>0</v>
      </c>
      <c r="I38" s="103">
        <f>IF(AND(H37=0,H38=0),0,IF(OR(H37=0,H37=""),"",ROUNDDOWN(H38*100/H37,2)))</f>
        <v>0</v>
      </c>
      <c r="J38" s="63" t="str">
        <f>IF(H38="","",IF(I38="","",TEXT(I38,"##0.00")&amp;"%"))</f>
        <v>0.00%</v>
      </c>
      <c r="K38" s="73"/>
    </row>
    <row r="39" spans="4:11">
      <c r="D39" s="74" t="s">
        <v>94</v>
      </c>
      <c r="E39" s="71" t="str">
        <f>IF(E3="☑","3/4","2/3")</f>
        <v>2/3</v>
      </c>
      <c r="F39" s="102" t="s">
        <v>95</v>
      </c>
      <c r="G39" s="63" t="s">
        <v>96</v>
      </c>
      <c r="H39" s="127">
        <f>別紙３支出内訳書!E20</f>
        <v>0</v>
      </c>
      <c r="I39" s="264" t="s">
        <v>97</v>
      </c>
      <c r="J39" s="265"/>
      <c r="K39" s="73"/>
    </row>
    <row r="40" spans="4:11">
      <c r="D40" s="74" t="s">
        <v>91</v>
      </c>
      <c r="E40" s="117" t="str">
        <f>DBCS(E39)</f>
        <v>２／３</v>
      </c>
      <c r="F40" s="102" t="s">
        <v>98</v>
      </c>
      <c r="G40" s="63" t="s">
        <v>99</v>
      </c>
      <c r="H40" s="92">
        <f>IF(H39=0,0,H42-H38)</f>
        <v>0</v>
      </c>
      <c r="I40" s="103" t="str">
        <f>IF(H41=0,"",IF(AND(H39=0,H40=0),0,IF(OR(H39=0,H39=""),"",ROUNDDOWN(H40*100/H39,2))))</f>
        <v/>
      </c>
      <c r="J40" s="63" t="str">
        <f>IF(H38="","",IF(I40="","",TEXT(I40,"##0.00")&amp;"%"))</f>
        <v/>
      </c>
      <c r="K40" s="73"/>
    </row>
    <row r="41" spans="4:11">
      <c r="D41" s="74"/>
      <c r="F41" s="102" t="s">
        <v>100</v>
      </c>
      <c r="G41" s="104" t="s">
        <v>101</v>
      </c>
      <c r="H41" s="127">
        <f>別紙３支出内訳書!E21</f>
        <v>0</v>
      </c>
      <c r="I41" s="264" t="s">
        <v>102</v>
      </c>
      <c r="J41" s="265"/>
      <c r="K41" s="73"/>
    </row>
    <row r="42" spans="4:11">
      <c r="D42" s="74"/>
      <c r="F42" s="102" t="s">
        <v>103</v>
      </c>
      <c r="G42" s="63" t="s">
        <v>104</v>
      </c>
      <c r="H42" s="82">
        <f>G33</f>
        <v>0</v>
      </c>
      <c r="I42" s="103" t="str">
        <f>IF(H41=0,"",IF(H40=0,0,IF(OR(H42=0,H42="",H39=0,H39=""),"",ROUNDDOWN(H40*100/H42,2))))</f>
        <v/>
      </c>
      <c r="J42" s="63" t="str">
        <f>IF(H38="","",IF(I42="","",TEXT(I42,"##0.00") &amp; "%"))</f>
        <v/>
      </c>
      <c r="K42" s="73"/>
    </row>
    <row r="43" spans="4:11">
      <c r="D43" s="74"/>
      <c r="F43" s="102"/>
      <c r="H43" s="71"/>
      <c r="I43" s="83"/>
      <c r="K43" s="73"/>
    </row>
    <row r="44" spans="4:11">
      <c r="D44" s="105"/>
      <c r="E44" s="106"/>
      <c r="F44" s="106"/>
      <c r="G44" s="106"/>
      <c r="H44" s="106"/>
      <c r="I44" s="106"/>
      <c r="J44" s="106"/>
      <c r="K44" s="96"/>
    </row>
    <row r="45" spans="4:11">
      <c r="D45" s="66"/>
      <c r="E45" s="67"/>
      <c r="F45" s="67"/>
      <c r="G45" s="67"/>
      <c r="H45" s="67"/>
      <c r="I45" s="67"/>
      <c r="J45" s="67"/>
      <c r="K45" s="68"/>
    </row>
    <row r="46" spans="4:11">
      <c r="D46" s="69" t="s">
        <v>105</v>
      </c>
      <c r="K46" s="73"/>
    </row>
    <row r="47" spans="4:11">
      <c r="D47" s="107" t="s">
        <v>106</v>
      </c>
      <c r="E47" s="117" t="str">
        <f>IF(J22=0,"","※")</f>
        <v/>
      </c>
      <c r="K47" s="73"/>
    </row>
    <row r="48" spans="4:11">
      <c r="D48" s="69"/>
      <c r="K48" s="73"/>
    </row>
    <row r="49" spans="4:11">
      <c r="D49" s="74" t="s">
        <v>107</v>
      </c>
      <c r="E49" s="117" t="str">
        <f>IF(F16=0,"",IF(F12=0,"ウェブサイト関連費のみでの申請はできません",""))</f>
        <v/>
      </c>
      <c r="K49" s="73"/>
    </row>
    <row r="50" spans="4:11">
      <c r="D50" s="74"/>
      <c r="K50" s="73"/>
    </row>
    <row r="51" spans="4:11">
      <c r="D51" s="74" t="s">
        <v>108</v>
      </c>
      <c r="E51" s="117" t="str">
        <f>IF(別紙３支出内訳書!E17*2&lt;=別紙３支出内訳書!E21,"","設備処分費が、補助対象経費合計（上記１．～１１．）（⑤）の1/2を超えています")</f>
        <v/>
      </c>
      <c r="K51" s="73"/>
    </row>
    <row r="52" spans="4:11">
      <c r="D52" s="74"/>
      <c r="K52" s="73"/>
    </row>
    <row r="53" spans="4:11">
      <c r="D53" s="74" t="s">
        <v>111</v>
      </c>
      <c r="E53" s="123">
        <f>別紙３支出内訳書!E17</f>
        <v>0</v>
      </c>
      <c r="K53" s="73"/>
    </row>
    <row r="54" spans="4:11">
      <c r="D54" s="74"/>
      <c r="K54" s="73"/>
    </row>
    <row r="55" spans="4:11">
      <c r="D55" s="74"/>
      <c r="K55" s="73"/>
    </row>
    <row r="56" spans="4:11">
      <c r="D56" s="74"/>
      <c r="K56" s="73"/>
    </row>
  </sheetData>
  <mergeCells count="11">
    <mergeCell ref="E11:E14"/>
    <mergeCell ref="O11:O20"/>
    <mergeCell ref="F12:F14"/>
    <mergeCell ref="E15:E18"/>
    <mergeCell ref="F16:F18"/>
    <mergeCell ref="G20:G22"/>
    <mergeCell ref="H28:H33"/>
    <mergeCell ref="I36:J36"/>
    <mergeCell ref="I37:J37"/>
    <mergeCell ref="I39:J39"/>
    <mergeCell ref="I41:J41"/>
  </mergeCells>
  <phoneticPr fontId="13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経費支出管理表</vt:lpstr>
      <vt:lpstr>別紙３支出内訳書</vt:lpstr>
      <vt:lpstr>収益納付用</vt:lpstr>
      <vt:lpstr>ExpenseCategoryList</vt:lpstr>
      <vt:lpstr>経費支出管理表!Print_Area</vt:lpstr>
      <vt:lpstr>別紙３支出内訳書!Print_Area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2023-10-20T03:01:00Z</dcterms:modified>
</cp:coreProperties>
</file>